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b87756b5acadefe/Temp/"/>
    </mc:Choice>
  </mc:AlternateContent>
  <xr:revisionPtr revIDLastSave="5" documentId="13_ncr:1_{46B9210E-2606-407A-9BD0-4CF487FE72B9}" xr6:coauthVersionLast="45" xr6:coauthVersionMax="45" xr10:uidLastSave="{851D2A1D-5F9C-4FCC-9215-BB27E9F2ACF8}"/>
  <bookViews>
    <workbookView xWindow="2636" yWindow="0" windowWidth="10634" windowHeight="11520" activeTab="5" xr2:uid="{E61A9C3B-8F3D-4795-8FBA-4C4560365956}"/>
  </bookViews>
  <sheets>
    <sheet name="MaturityBand" sheetId="9" r:id="rId1"/>
    <sheet name="MaturityBand_LST" sheetId="8" r:id="rId2"/>
    <sheet name="MaturityBand_LCR" sheetId="6" r:id="rId3"/>
    <sheet name="MaturityBand_NSFR" sheetId="7" r:id="rId4"/>
    <sheet name="Data" sheetId="2" r:id="rId5"/>
    <sheet name="Sheet1" sheetId="10" r:id="rId6"/>
    <sheet name="ByExcel" sheetId="3" r:id="rId7"/>
  </sheets>
  <definedNames>
    <definedName name="Report_Date">DATE( 2019, 2, 28 )</definedName>
    <definedName name="区间匹配" localSheetId="0" hidden="1">MaturityBand!$A$1:$A$18</definedName>
  </definedNames>
  <calcPr calcId="191029"/>
  <pivotCaches>
    <pivotCache cacheId="2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9" l="1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C2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2" i="3" l="1" a="1"/>
  <c r="D2" i="3" s="1"/>
  <c r="A16" i="8" a="1"/>
  <c r="A16" i="8" s="1"/>
  <c r="A15" i="8" a="1"/>
  <c r="A15" i="8" s="1"/>
  <c r="A14" i="8" a="1"/>
  <c r="A14" i="8" s="1"/>
  <c r="A13" i="8" a="1"/>
  <c r="A13" i="8" s="1"/>
  <c r="A12" i="8" a="1"/>
  <c r="A12" i="8" s="1"/>
  <c r="A11" i="8" a="1"/>
  <c r="A11" i="8" s="1"/>
  <c r="A2" i="8" a="1"/>
  <c r="A2" i="8" s="1"/>
  <c r="A3" i="8" s="1"/>
  <c r="A4" i="8" s="1"/>
  <c r="A5" i="8" s="1"/>
  <c r="A6" i="8" s="1"/>
  <c r="A7" i="8" s="1"/>
  <c r="A8" i="8" s="1"/>
  <c r="A2" i="6" a="1"/>
  <c r="A2" i="6" s="1"/>
  <c r="A3" i="6" a="1"/>
  <c r="A3" i="6" s="1"/>
  <c r="A4" i="7" a="1"/>
  <c r="A4" i="7" s="1"/>
  <c r="A3" i="7" a="1"/>
  <c r="A3" i="7" s="1"/>
  <c r="A2" i="7" a="1"/>
  <c r="A2" i="7" s="1"/>
  <c r="D16" i="3" l="1" a="1"/>
  <c r="D16" i="3" s="1"/>
  <c r="D4" i="3" a="1"/>
  <c r="D4" i="3" s="1"/>
  <c r="D21" i="3" a="1"/>
  <c r="D21" i="3" s="1"/>
  <c r="D15" i="3" a="1"/>
  <c r="D15" i="3" s="1"/>
  <c r="D9" i="3" a="1"/>
  <c r="D9" i="3" s="1"/>
  <c r="D3" i="3" a="1"/>
  <c r="D3" i="3" s="1"/>
  <c r="D22" i="3" a="1"/>
  <c r="D22" i="3" s="1"/>
  <c r="D10" i="3" a="1"/>
  <c r="D10" i="3" s="1"/>
  <c r="D20" i="3" a="1"/>
  <c r="D20" i="3" s="1"/>
  <c r="D8" i="3" a="1"/>
  <c r="D8" i="3" s="1"/>
  <c r="D19" i="3" a="1"/>
  <c r="D19" i="3" s="1"/>
  <c r="D7" i="3" a="1"/>
  <c r="D7" i="3" s="1"/>
  <c r="D24" i="3" a="1"/>
  <c r="D24" i="3" s="1"/>
  <c r="D18" i="3" a="1"/>
  <c r="D18" i="3" s="1"/>
  <c r="D12" i="3" a="1"/>
  <c r="D12" i="3" s="1"/>
  <c r="D6" i="3" a="1"/>
  <c r="D6" i="3" s="1"/>
  <c r="D26" i="3" a="1"/>
  <c r="D26" i="3" s="1"/>
  <c r="D14" i="3" a="1"/>
  <c r="D14" i="3" s="1"/>
  <c r="D25" i="3" a="1"/>
  <c r="D25" i="3" s="1"/>
  <c r="D13" i="3" a="1"/>
  <c r="D13" i="3" s="1"/>
  <c r="D23" i="3" a="1"/>
  <c r="D23" i="3" s="1"/>
  <c r="D17" i="3" a="1"/>
  <c r="D17" i="3" s="1"/>
  <c r="D11" i="3" a="1"/>
  <c r="D11" i="3" s="1"/>
  <c r="D5" i="3" a="1"/>
  <c r="D5" i="3" s="1"/>
  <c r="A9" i="8"/>
  <c r="A10" i="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36DA3C6-59D1-42D4-9907-CBF679FDBFA6}" keepAlive="1" name="Query - All_ColNames" description="Connection to the 'All_ColNames' query in the workbook." type="5" refreshedVersion="0" background="1">
    <dbPr connection="Provider=Microsoft.Mashup.OleDb.1;Data Source=$Workbook$;Location=All_ColNames;Extended Properties=&quot;&quot;" command="SELECT * FROM [All_ColNames]"/>
  </connection>
  <connection id="2" xr16:uid="{742CAF78-2090-4AE9-9393-5048B5DB6BC8}" keepAlive="1" name="Query - All_Tables" description="Connection to the 'All_Tables' query in the workbook." type="5" refreshedVersion="0" background="1">
    <dbPr connection="Provider=Microsoft.Mashup.OleDb.1;Data Source=$Workbook$;Location=All_Tables;Extended Properties=&quot;&quot;" command="SELECT * FROM [All_Tables]"/>
  </connection>
  <connection id="3" xr16:uid="{15C3EA5B-BC5E-4672-A9F3-185B0B673DA0}" keepAlive="1" name="Query - Data" description="Connection to the 'Data' query in the workbook." type="5" refreshedVersion="0" background="1">
    <dbPr connection="Provider=Microsoft.Mashup.OleDb.1;Data Source=$Workbook$;Location=Data;Extended Properties=&quot;&quot;" command="SELECT * FROM [Data]"/>
  </connection>
  <connection id="4" xr16:uid="{45E71CAA-E7C2-4F8B-AF98-288F5FD42F05}" keepAlive="1" name="Query - MaturityBand" description="Connection to the 'MaturityBand' query in the workbook." type="5" refreshedVersion="0" background="1">
    <dbPr connection="Provider=Microsoft.Mashup.OleDb.1;Data Source=$Workbook$;Location=MaturityBand;Extended Properties=&quot;&quot;" command="SELECT * FROM [MaturityBand]"/>
  </connection>
  <connection id="5" xr16:uid="{85E265C6-63ED-4A2B-A5E5-E2B30F949F3C}" keepAlive="1" name="Query - MaturityBand_Adj1" description="Connection to the 'MaturityBand_Adj1' query in the workbook." type="5" refreshedVersion="0" background="1">
    <dbPr connection="Provider=Microsoft.Mashup.OleDb.1;Data Source=$Workbook$;Location=MaturityBand_Adj1;Extended Properties=&quot;&quot;" command="SELECT * FROM [MaturityBand_Adj1]"/>
  </connection>
  <connection id="6" xr16:uid="{F1D5A33F-5FDD-4410-9B37-7182B2F3DAD8}" keepAlive="1" name="Query - MaturityBand_Adj2" description="Connection to the 'MaturityBand_Adj2' query in the workbook." type="5" refreshedVersion="0" background="1">
    <dbPr connection="Provider=Microsoft.Mashup.OleDb.1;Data Source=$Workbook$;Location=MaturityBand_Adj2;Extended Properties=&quot;&quot;" command="SELECT * FROM [MaturityBand_Adj2]"/>
  </connection>
  <connection id="7" xr16:uid="{015C1E1A-51BF-47B9-8184-9E2A390FDFD7}" keepAlive="1" name="Query - MaturityBand_Cons1" description="Connection to the 'MaturityBand_Cons1' query in the workbook." type="5" refreshedVersion="0" background="1">
    <dbPr connection="Provider=Microsoft.Mashup.OleDb.1;Data Source=$Workbook$;Location=MaturityBand_Cons1;Extended Properties=&quot;&quot;" command="SELECT * FROM [MaturityBand_Cons1]"/>
  </connection>
  <connection id="8" xr16:uid="{4BB7CFBA-4BB5-43A3-8CD4-8BCBE4ADB12C}" keepAlive="1" name="Query - MaturityBand_Cons2" description="Connection to the 'MaturityBand_Cons2' query in the workbook." type="5" refreshedVersion="0" background="1">
    <dbPr connection="Provider=Microsoft.Mashup.OleDb.1;Data Source=$Workbook$;Location=MaturityBand_Cons2;Extended Properties=&quot;&quot;" command="SELECT * FROM [MaturityBand_Cons2]"/>
  </connection>
  <connection id="9" xr16:uid="{AE2C5F84-744C-4A53-A646-FAC70962BA74}" keepAlive="1" name="Query - MaturityBand_Cons3" description="Connection to the 'MaturityBand_Cons3' query in the workbook." type="5" refreshedVersion="0" background="1">
    <dbPr connection="Provider=Microsoft.Mashup.OleDb.1;Data Source=$Workbook$;Location=MaturityBand_Cons3;Extended Properties=&quot;&quot;" command="SELECT * FROM [MaturityBand_Cons3]"/>
  </connection>
  <connection id="10" xr16:uid="{94058BA4-A395-4964-A750-0B53DFB42D9D}" keepAlive="1" name="Query - MaturityBand_Cons4" description="Connection to the 'MaturityBand_Cons4' query in the workbook." type="5" refreshedVersion="0" background="1">
    <dbPr connection="Provider=Microsoft.Mashup.OleDb.1;Data Source=$Workbook$;Location=MaturityBand_Cons4;Extended Properties=&quot;&quot;" command="SELECT * FROM [MaturityBand_Cons4]"/>
  </connection>
  <connection id="11" xr16:uid="{FFEDA67F-19A2-49AB-AF5F-9440CF49BF57}" keepAlive="1" name="Query - MB1_LST" description="Connection to the 'MB1_LST' query in the workbook." type="5" refreshedVersion="0" background="1">
    <dbPr connection="Provider=Microsoft.Mashup.OleDb.1;Data Source=$Workbook$;Location=MB1_LST;Extended Properties=&quot;&quot;" command="SELECT * FROM [MB1_LST]"/>
  </connection>
  <connection id="12" xr16:uid="{AEDBEE7A-9444-4B72-AC56-D29EBDC361E6}" keepAlive="1" name="Query - MB2_LCR" description="Connection to the 'MB2_LCR' query in the workbook." type="5" refreshedVersion="0" background="1">
    <dbPr connection="Provider=Microsoft.Mashup.OleDb.1;Data Source=$Workbook$;Location=MB2_LCR;Extended Properties=&quot;&quot;" command="SELECT * FROM [MB2_LCR]"/>
  </connection>
  <connection id="13" xr16:uid="{2E5AF7FC-C4BE-4F21-B0FD-99B794223490}" keepAlive="1" name="Query - MB3_NSFR" description="Connection to the 'MB3_NSFR' query in the workbook." type="5" refreshedVersion="0" background="1">
    <dbPr connection="Provider=Microsoft.Mashup.OleDb.1;Data Source=$Workbook$;Location=MB3_NSFR;Extended Properties=&quot;&quot;" command="SELECT * FROM [MB3_NSFR]"/>
  </connection>
  <connection id="14" xr16:uid="{1E54DE4A-6831-416C-BE8B-55E9EDE3F94E}" keepAlive="1" name="Query - NoOfTable" description="Connection to the 'NoOfTable' query in the workbook." type="5" refreshedVersion="0" background="1">
    <dbPr connection="Provider=Microsoft.Mashup.OleDb.1;Data Source=$Workbook$;Location=NoOfTable;Extended Properties=&quot;&quot;" command="SELECT * FROM [NoOfTable]"/>
  </connection>
  <connection id="15" xr16:uid="{520B3710-7C18-4D95-B7AE-01B1E08A3F9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16" xr16:uid="{CF229D38-D0D9-4CE8-BBEC-DB10B01E184B}" keepAlive="1" name="Query - Semi_Finished" description="Connection to the 'Semi_Finished' query in the workbook." type="5" refreshedVersion="0" background="1">
    <dbPr connection="Provider=Microsoft.Mashup.OleDb.1;Data Source=$Workbook$;Location=Semi_Finished;Extended Properties=&quot;&quot;" command="SELECT * FROM [Semi_Finished]"/>
  </connection>
  <connection id="17" xr16:uid="{C2E4CFEA-E404-4BDA-984F-E806D0FCDBD9}" keepAlive="1" name="Query - Solution0" description="Connection to the 'Solution0' query in the workbook." type="5" refreshedVersion="0" background="1">
    <dbPr connection="Provider=Microsoft.Mashup.OleDb.1;Data Source=$Workbook$;Location=Solution0;Extended Properties=&quot;&quot;" command="SELECT * FROM [Solution0]"/>
  </connection>
  <connection id="18" xr16:uid="{E1133427-9BA2-45AD-8CCB-68D46BF64652}" keepAlive="1" name="Query - Solution1" description="Connection to the 'Solution1' query in the workbook." type="5" refreshedVersion="6" background="1" saveData="1">
    <dbPr connection="Provider=Microsoft.Mashup.OleDb.1;Data Source=$Workbook$;Location=Solution1;Extended Properties=&quot;&quot;" command="SELECT * FROM [Solution1]"/>
  </connection>
  <connection id="19" xr16:uid="{005A5EBC-1E1D-4CFC-BB2D-4B32FD260AEA}" keepAlive="1" name="Query - Solution2" description="Connection to the 'Solution2' query in the workbook." type="5" refreshedVersion="6" background="1" saveData="1">
    <dbPr connection="Provider=Microsoft.Mashup.OleDb.1;Data Source=$Workbook$;Location=Solution2;Extended Properties=&quot;&quot;" command="SELECT * FROM [Solution2]"/>
  </connection>
  <connection id="20" xr16:uid="{F4901646-AE38-47BA-BACA-29B4776362CF}" sourceFile="C:\Users\exant\Desktop\Temp\区间匹配.xlsx" keepAlive="1" name="区间匹配" type="5" refreshedVersion="6" background="1" saveData="1">
    <dbPr connection="Provider=Microsoft.ACE.OLEDB.12.0;User ID=Admin;Data Source=C:\Users\exant\Desktop\Temp\区间匹配.xlsx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elect Distinct 起始日_x000d__x000a_From _x000d__x000a_    (_x000d__x000a_        Select 起始日 From [MaturityBand_LST$] Union All_x000d__x000a_            Select 起始日 From [MaturityBand_NSFR$] Union All_x000d__x000a_                Select 起始日 From [MaturityBand_LCR$]_x000d__x000a_    )_x000d__x000a_Order By 起始日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<sst xmlns="http://schemas.openxmlformats.org/spreadsheetml/2006/main" count="50" uniqueCount="36">
  <si>
    <t>起始日</t>
    <phoneticPr fontId="1" type="noConversion"/>
  </si>
  <si>
    <t>&gt;1y - infty</t>
    <phoneticPr fontId="1" type="noConversion"/>
  </si>
  <si>
    <t>客户编号</t>
    <phoneticPr fontId="1" type="noConversion"/>
  </si>
  <si>
    <t>存款数额</t>
    <phoneticPr fontId="1" type="noConversion"/>
  </si>
  <si>
    <t>到期日</t>
    <phoneticPr fontId="1" type="noConversion"/>
  </si>
  <si>
    <t>&gt;6m - 9m</t>
  </si>
  <si>
    <t>&gt;1y - infty</t>
  </si>
  <si>
    <t>&gt;2m - 3m</t>
  </si>
  <si>
    <t>&gt;1m - 2m</t>
  </si>
  <si>
    <t>T + 6</t>
  </si>
  <si>
    <t>&gt;9m - 12m</t>
  </si>
  <si>
    <t>&gt;3m - 6m</t>
  </si>
  <si>
    <t>起始日</t>
  </si>
  <si>
    <t>日期范围</t>
    <phoneticPr fontId="1" type="noConversion"/>
  </si>
  <si>
    <t>1d - 30d</t>
    <phoneticPr fontId="1" type="noConversion"/>
  </si>
  <si>
    <t>&gt;30d - infty</t>
    <phoneticPr fontId="1" type="noConversion"/>
  </si>
  <si>
    <t>1d - 60d</t>
    <phoneticPr fontId="1" type="noConversion"/>
  </si>
  <si>
    <t>&gt;60d - 1y</t>
    <phoneticPr fontId="1" type="noConversion"/>
  </si>
  <si>
    <t>T</t>
  </si>
  <si>
    <t>T + 1</t>
  </si>
  <si>
    <t>T + 2</t>
  </si>
  <si>
    <t>T + 3</t>
  </si>
  <si>
    <t>T + 4</t>
  </si>
  <si>
    <t>T + 5</t>
  </si>
  <si>
    <t>15d - 1m</t>
  </si>
  <si>
    <t>T + 7 - 15d</t>
    <phoneticPr fontId="1" type="noConversion"/>
  </si>
  <si>
    <r>
      <rPr>
        <sz val="11"/>
        <color theme="1"/>
        <rFont val="宋体"/>
        <family val="2"/>
        <charset val="134"/>
      </rPr>
      <t>日期范围</t>
    </r>
    <r>
      <rPr>
        <sz val="11"/>
        <color theme="1"/>
        <rFont val="Consolas"/>
        <family val="2"/>
        <charset val="134"/>
      </rPr>
      <t>_LST</t>
    </r>
    <phoneticPr fontId="1" type="noConversion"/>
  </si>
  <si>
    <r>
      <rPr>
        <sz val="11"/>
        <color theme="1"/>
        <rFont val="宋体"/>
        <family val="2"/>
        <charset val="134"/>
      </rPr>
      <t>日期范围</t>
    </r>
    <r>
      <rPr>
        <sz val="11"/>
        <color theme="1"/>
        <rFont val="Consolas"/>
        <family val="2"/>
        <charset val="134"/>
      </rPr>
      <t>_LCR</t>
    </r>
    <phoneticPr fontId="1" type="noConversion"/>
  </si>
  <si>
    <r>
      <rPr>
        <sz val="11"/>
        <color theme="1"/>
        <rFont val="宋体"/>
        <family val="2"/>
        <charset val="134"/>
      </rPr>
      <t>日期范围</t>
    </r>
    <r>
      <rPr>
        <sz val="11"/>
        <color theme="1"/>
        <rFont val="Consolas"/>
        <family val="2"/>
        <charset val="134"/>
      </rPr>
      <t>_NSFR</t>
    </r>
    <phoneticPr fontId="1" type="noConversion"/>
  </si>
  <si>
    <r>
      <rPr>
        <sz val="11"/>
        <color theme="1"/>
        <rFont val="微软雅黑"/>
        <family val="2"/>
        <charset val="134"/>
      </rPr>
      <t>日期范围</t>
    </r>
    <r>
      <rPr>
        <sz val="11"/>
        <color theme="1"/>
        <rFont val="Consolas"/>
        <family val="2"/>
      </rPr>
      <t>_LST</t>
    </r>
    <phoneticPr fontId="1" type="noConversion"/>
  </si>
  <si>
    <r>
      <rPr>
        <sz val="11"/>
        <color theme="1"/>
        <rFont val="微软雅黑"/>
        <family val="2"/>
        <charset val="134"/>
      </rPr>
      <t>日期范围</t>
    </r>
    <r>
      <rPr>
        <sz val="11"/>
        <color theme="1"/>
        <rFont val="Consolas"/>
        <family val="2"/>
      </rPr>
      <t>_LCR</t>
    </r>
    <phoneticPr fontId="1" type="noConversion"/>
  </si>
  <si>
    <r>
      <rPr>
        <sz val="11"/>
        <color theme="1"/>
        <rFont val="微软雅黑"/>
        <family val="2"/>
        <charset val="134"/>
      </rPr>
      <t>日期范围</t>
    </r>
    <r>
      <rPr>
        <sz val="11"/>
        <color theme="1"/>
        <rFont val="Consolas"/>
        <family val="2"/>
      </rPr>
      <t>_NSFR</t>
    </r>
    <phoneticPr fontId="1" type="noConversion"/>
  </si>
  <si>
    <t>T + 7 - 15d</t>
  </si>
  <si>
    <t>Grand Total</t>
  </si>
  <si>
    <t>Row Labels</t>
  </si>
  <si>
    <t>Sum of 存款数额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</si>
</sst>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5" x14ac:knownFonts="1">
    <font>
      <sz val="11"/>
      <color theme="1"/>
      <name val="Consolas"/>
      <family val="2"/>
      <charset val="134"/>
    </font>
    <font>
      <sz val="9"/>
      <name val="Consolas"/>
      <family val="2"/>
      <charset val="134"/>
    </font>
    <font>
      <sz val="11"/>
      <color theme="1"/>
      <name val="宋体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Consola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Normal" xfId="0" builtinId="0"/>
  </cellStyles>
  <dxfs count="19">
    <dxf>
      <numFmt numFmtId="176" formatCode="yyyy\-mm\-dd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yyyy\-mm\-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yyyy\-mm\-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76" formatCode="yyyy\-mm\-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numFmt numFmtId="176" formatCode="yyyy\-mm\-dd"/>
      <alignment horizontal="center" vertical="center" textRotation="0" wrapText="0" indent="0" justifyLastLine="0" shrinkToFit="0" readingOrder="0"/>
    </dxf>
    <dxf>
      <numFmt numFmtId="176" formatCode="yyyy\-mm\-dd"/>
      <alignment horizontal="center" vertical="center" textRotation="0" wrapText="0" indent="0" justifyLastLine="0" shrinkToFit="0" readingOrder="0"/>
    </dxf>
    <dxf>
      <numFmt numFmtId="176" formatCode="yyyy\-mm\-dd"/>
      <alignment horizontal="center" vertical="center" textRotation="0" wrapText="0" indent="0" justifyLastLine="0" shrinkToFit="0" readingOrder="0"/>
    </dxf>
    <dxf>
      <numFmt numFmtId="176" formatCode="yyyy\-mm\-dd"/>
      <alignment horizontal="center" vertical="center" textRotation="0" wrapText="0" indent="0" justifyLastLine="0" shrinkToFit="0" readingOrder="0"/>
    </dxf>
    <dxf>
      <numFmt numFmtId="176" formatCode="yyyy\-mm\-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ip Jesse" refreshedDate="44160.786476388887" createdVersion="6" refreshedVersion="6" minRefreshableVersion="3" recordCount="25" xr:uid="{44848E3E-DCF0-49CF-8371-BB30B91D74BE}">
  <cacheSource type="worksheet">
    <worksheetSource ref="A1:F26" sheet="ByExcel"/>
  </cacheSource>
  <cacheFields count="6">
    <cacheField name="客户编号" numFmtId="0">
      <sharedItems containsSemiMixedTypes="0" containsString="0" containsNumber="1" containsInteger="1" minValue="1" maxValue="25"/>
    </cacheField>
    <cacheField name="存款数额" numFmtId="3">
      <sharedItems containsSemiMixedTypes="0" containsString="0" containsNumber="1" minValue="35337.230409319513" maxValue="970771.46744490264"/>
    </cacheField>
    <cacheField name="到期日" numFmtId="176">
      <sharedItems containsSemiMixedTypes="0" containsNonDate="0" containsDate="1" containsString="0" minDate="2019-03-07T00:00:00" maxDate="2020-06-06T00:00:00"/>
    </cacheField>
    <cacheField name="日期范围_LST" numFmtId="0">
      <sharedItems count="8">
        <s v="&gt;6m - 9m"/>
        <s v="&gt;3m - 6m"/>
        <s v="T + 6"/>
        <s v="&gt;9m - 12m"/>
        <s v="&gt;2m - 3m"/>
        <s v="T + 7 - 15d"/>
        <s v="&gt;1y - infty"/>
        <s v="15d - 1m"/>
      </sharedItems>
    </cacheField>
    <cacheField name="日期范围_LCR" numFmtId="0">
      <sharedItems/>
    </cacheField>
    <cacheField name="日期范围_NSF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n v="1"/>
    <n v="44797.05076718668"/>
    <d v="2019-11-03T00:00:00"/>
    <x v="0"/>
    <s v="&gt;30d - infty"/>
    <s v="&gt;60d - 1y"/>
  </r>
  <r>
    <n v="2"/>
    <n v="192956.12289462122"/>
    <d v="2019-11-17T00:00:00"/>
    <x v="0"/>
    <s v="&gt;30d - infty"/>
    <s v="&gt;60d - 1y"/>
  </r>
  <r>
    <n v="3"/>
    <n v="573972.27709142212"/>
    <d v="2019-07-23T00:00:00"/>
    <x v="1"/>
    <s v="&gt;30d - infty"/>
    <s v="&gt;60d - 1y"/>
  </r>
  <r>
    <n v="4"/>
    <n v="746369.30387019867"/>
    <d v="2019-03-07T00:00:00"/>
    <x v="2"/>
    <s v="1d - 30d"/>
    <s v="1d - 60d"/>
  </r>
  <r>
    <n v="5"/>
    <n v="970771.46744490264"/>
    <d v="2019-09-10T00:00:00"/>
    <x v="0"/>
    <s v="&gt;30d - infty"/>
    <s v="&gt;60d - 1y"/>
  </r>
  <r>
    <n v="6"/>
    <n v="912591.43827375025"/>
    <d v="2020-01-09T00:00:00"/>
    <x v="3"/>
    <s v="&gt;30d - infty"/>
    <s v="&gt;60d - 1y"/>
  </r>
  <r>
    <n v="7"/>
    <n v="643575.20690285182"/>
    <d v="2019-09-01T00:00:00"/>
    <x v="0"/>
    <s v="&gt;30d - infty"/>
    <s v="&gt;60d - 1y"/>
  </r>
  <r>
    <n v="8"/>
    <n v="136642.97123493976"/>
    <d v="2020-01-21T00:00:00"/>
    <x v="3"/>
    <s v="&gt;30d - infty"/>
    <s v="&gt;60d - 1y"/>
  </r>
  <r>
    <n v="9"/>
    <n v="261250.40530781262"/>
    <d v="2019-05-01T00:00:00"/>
    <x v="4"/>
    <s v="&gt;30d - infty"/>
    <s v="&gt;60d - 1y"/>
  </r>
  <r>
    <n v="10"/>
    <n v="542818.90660704591"/>
    <d v="2019-03-13T00:00:00"/>
    <x v="5"/>
    <s v="1d - 30d"/>
    <s v="1d - 60d"/>
  </r>
  <r>
    <n v="11"/>
    <n v="531289.1930585925"/>
    <d v="2020-06-05T00:00:00"/>
    <x v="6"/>
    <s v="&gt;30d - infty"/>
    <s v="&gt;1y - infty"/>
  </r>
  <r>
    <n v="12"/>
    <n v="422236.55719617172"/>
    <d v="2020-04-28T00:00:00"/>
    <x v="6"/>
    <s v="&gt;30d - infty"/>
    <s v="&gt;1y - infty"/>
  </r>
  <r>
    <n v="13"/>
    <n v="507822.43792537344"/>
    <d v="2020-05-09T00:00:00"/>
    <x v="6"/>
    <s v="&gt;30d - infty"/>
    <s v="&gt;1y - infty"/>
  </r>
  <r>
    <n v="14"/>
    <n v="403414.96556958253"/>
    <d v="2019-08-02T00:00:00"/>
    <x v="1"/>
    <s v="&gt;30d - infty"/>
    <s v="&gt;60d - 1y"/>
  </r>
  <r>
    <n v="15"/>
    <n v="511016.84672264487"/>
    <d v="2019-03-28T00:00:00"/>
    <x v="7"/>
    <s v="1d - 30d"/>
    <s v="1d - 60d"/>
  </r>
  <r>
    <n v="16"/>
    <n v="371465.34434868698"/>
    <d v="2020-04-26T00:00:00"/>
    <x v="6"/>
    <s v="&gt;30d - infty"/>
    <s v="&gt;1y - infty"/>
  </r>
  <r>
    <n v="17"/>
    <n v="293020.47363568342"/>
    <d v="2020-02-04T00:00:00"/>
    <x v="3"/>
    <s v="&gt;30d - infty"/>
    <s v="&gt;60d - 1y"/>
  </r>
  <r>
    <n v="18"/>
    <n v="201735.74532676814"/>
    <d v="2019-03-14T00:00:00"/>
    <x v="5"/>
    <s v="1d - 30d"/>
    <s v="1d - 60d"/>
  </r>
  <r>
    <n v="19"/>
    <n v="712034.85879044782"/>
    <d v="2020-01-07T00:00:00"/>
    <x v="3"/>
    <s v="&gt;30d - infty"/>
    <s v="&gt;60d - 1y"/>
  </r>
  <r>
    <n v="20"/>
    <n v="196008.98865534388"/>
    <d v="2019-10-27T00:00:00"/>
    <x v="0"/>
    <s v="&gt;30d - infty"/>
    <s v="&gt;60d - 1y"/>
  </r>
  <r>
    <n v="21"/>
    <n v="886859.10651622224"/>
    <d v="2019-12-23T00:00:00"/>
    <x v="3"/>
    <s v="&gt;30d - infty"/>
    <s v="&gt;60d - 1y"/>
  </r>
  <r>
    <n v="22"/>
    <n v="749674.61335230956"/>
    <d v="2019-07-10T00:00:00"/>
    <x v="1"/>
    <s v="&gt;30d - infty"/>
    <s v="&gt;60d - 1y"/>
  </r>
  <r>
    <n v="23"/>
    <n v="898870.41632322071"/>
    <d v="2020-03-22T00:00:00"/>
    <x v="6"/>
    <s v="&gt;30d - infty"/>
    <s v="&gt;1y - infty"/>
  </r>
  <r>
    <n v="24"/>
    <n v="573811.98423096444"/>
    <d v="2020-04-11T00:00:00"/>
    <x v="6"/>
    <s v="&gt;30d - infty"/>
    <s v="&gt;1y - infty"/>
  </r>
  <r>
    <n v="25"/>
    <n v="35337.230409319513"/>
    <d v="2020-03-30T00:00:00"/>
    <x v="6"/>
    <s v="&gt;30d - infty"/>
    <s v="&gt;1y - inft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831A06-16BC-4C93-BB5F-7EC5ECB77AB6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2" firstHeaderRow="1" firstDataRow="1" firstDataCol="1"/>
  <pivotFields count="6">
    <pivotField showAll="0"/>
    <pivotField dataField="1" numFmtId="3" showAll="0"/>
    <pivotField numFmtId="176" showAll="0"/>
    <pivotField axis="axisRow" showAll="0">
      <items count="9">
        <item x="6"/>
        <item x="4"/>
        <item x="1"/>
        <item x="0"/>
        <item x="3"/>
        <item x="7"/>
        <item x="2"/>
        <item x="5"/>
        <item t="default"/>
      </items>
    </pivotField>
    <pivotField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 of 存款数额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区间匹配" connectionId="20" xr16:uid="{9572A1F0-0B00-436C-A8E1-670B633CA151}" autoFormatId="16" applyNumberFormats="0" applyBorderFormats="0" applyFontFormats="0" applyPatternFormats="0" applyAlignmentFormats="0" applyWidthHeightFormats="0">
  <queryTableRefresh nextId="9" unboundColumnsRight="3">
    <queryTableFields count="4">
      <queryTableField id="2" name="起始日" tableColumnId="2"/>
      <queryTableField id="6" dataBound="0" tableColumnId="6"/>
      <queryTableField id="7" dataBound="0" tableColumnId="7"/>
      <queryTableField id="8" dataBound="0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0678131-A74A-44F8-AA0E-ABBCF680105F}" name="MaturityBand" displayName="MaturityBand" ref="A1:D18" tableType="queryTable" totalsRowShown="0" headerRowDxfId="18" dataDxfId="17">
  <tableColumns count="4">
    <tableColumn id="2" xr3:uid="{4A948507-5C99-47D1-B6EC-2B793D1E90C9}" uniqueName="2" name="起始日" queryTableFieldId="2" dataDxfId="16"/>
    <tableColumn id="6" xr3:uid="{41CC7F82-E698-4569-952A-617920D16B46}" uniqueName="6" name="日期范围_LST" queryTableFieldId="6" dataDxfId="15">
      <calculatedColumnFormula>_xlfn.XLOOKUP(A2,MaturityBand_LST[起始日],MaturityBand_LST[日期范围],,-1)</calculatedColumnFormula>
    </tableColumn>
    <tableColumn id="7" xr3:uid="{079A80B3-E5BD-4003-A565-E0ECA9423619}" uniqueName="7" name="日期范围_LCR" queryTableFieldId="7" dataDxfId="14">
      <calculatedColumnFormula>_xlfn.XLOOKUP(A2,MaturityBand_LCR[起始日],MaturityBand_LCR[日期范围],,-1)</calculatedColumnFormula>
    </tableColumn>
    <tableColumn id="8" xr3:uid="{EFD3DF37-D3F4-415B-A066-A02113EF0B62}" uniqueName="8" name="日期范围_NSFR" queryTableFieldId="8" dataDxfId="13">
      <calculatedColumnFormula>_xlfn.XLOOKUP(A2,MaturityBand_NSFR[起始日],MaturityBand_NSFR[日期范围],,-1)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01E5D4C-0C85-466A-88EF-8A183AF60A6B}" name="MaturityBand_LST" displayName="MaturityBand_LST" ref="A1:B16" totalsRowShown="0" headerRowDxfId="12">
  <tableColumns count="2">
    <tableColumn id="1" xr3:uid="{FF4CB3D8-5116-436D-8DC5-56C869DDF45E}" name="起始日" dataDxfId="11"/>
    <tableColumn id="2" xr3:uid="{5D9FB3B8-0A49-4EC1-97CE-38FD136741CE}" name="日期范围" dataDxfId="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414EE2-4653-4BCF-A610-AAFAC6518C23}" name="MaturityBand_LCR" displayName="MaturityBand_LCR" ref="A1:B3" totalsRowShown="0" headerRowDxfId="9">
  <tableColumns count="2">
    <tableColumn id="1" xr3:uid="{AAD4C54A-2199-4FF5-BFFC-CBBF58A11D8D}" name="起始日" dataDxfId="8">
      <calculatedColumnFormula array="1" xml:space="preserve"> Report_Date + 31</calculatedColumnFormula>
    </tableColumn>
    <tableColumn id="2" xr3:uid="{DA09FCC0-8E6C-463D-84F2-857BDFD4D8C2}" name="日期范围" dataDxfId="7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B898633-0EC3-4D94-9DB8-F624CCF582F6}" name="MaturityBand_NSFR" displayName="MaturityBand_NSFR" ref="A1:B4" totalsRowShown="0" headerRowDxfId="6">
  <tableColumns count="2">
    <tableColumn id="1" xr3:uid="{74FDADD0-1CB5-435C-89C4-B72BE669A51B}" name="起始日" dataDxfId="5">
      <calculatedColumnFormula>DATE( 2020, 2, 29) + 31</calculatedColumnFormula>
    </tableColumn>
    <tableColumn id="2" xr3:uid="{8113F1BA-02F2-44FB-A2B8-FC23433384D6}" name="日期范围" dataDxfId="4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7CDAD1-FC86-4F96-A40D-70D40BBFAEE3}" name="Data" displayName="Data" ref="A1:C26" totalsRowShown="0" headerRowDxfId="3">
  <tableColumns count="3">
    <tableColumn id="1" xr3:uid="{CEF89BF5-34A2-4FC4-8A72-C593D9526133}" name="客户编号" dataDxfId="2"/>
    <tableColumn id="2" xr3:uid="{986C0B80-FE3A-43B4-A1C2-F962771F1C93}" name="存款数额" dataDxfId="1"/>
    <tableColumn id="3" xr3:uid="{D095B4A0-17C3-4285-8F06-77CAC044B633}" name="到期日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81925-4A10-473B-8866-1CD7D5450DD8}">
  <dimension ref="A1:D18"/>
  <sheetViews>
    <sheetView workbookViewId="0">
      <selection activeCell="F7" sqref="F7"/>
    </sheetView>
  </sheetViews>
  <sheetFormatPr defaultRowHeight="14.4" x14ac:dyDescent="0.3"/>
  <cols>
    <col min="1" max="1" width="11.36328125" bestFit="1" customWidth="1"/>
    <col min="2" max="2" width="12.7265625" bestFit="1" customWidth="1"/>
    <col min="3" max="3" width="13.54296875" bestFit="1" customWidth="1"/>
    <col min="4" max="5" width="13.81640625" bestFit="1" customWidth="1"/>
  </cols>
  <sheetData>
    <row r="1" spans="1:4" x14ac:dyDescent="0.3">
      <c r="A1" s="2" t="s">
        <v>12</v>
      </c>
      <c r="B1" s="2" t="s">
        <v>26</v>
      </c>
      <c r="C1" s="2" t="s">
        <v>27</v>
      </c>
      <c r="D1" s="2" t="s">
        <v>28</v>
      </c>
    </row>
    <row r="2" spans="1:4" x14ac:dyDescent="0.3">
      <c r="A2" s="4">
        <v>43525</v>
      </c>
      <c r="B2" s="4" t="str">
        <f>_xlfn.XLOOKUP(A2,MaturityBand_LST[起始日],MaturityBand_LST[日期范围],,-1)</f>
        <v>T</v>
      </c>
      <c r="C2" s="4" t="str">
        <f>_xlfn.XLOOKUP(A2,MaturityBand_LCR[起始日],MaturityBand_LCR[日期范围],,-1)</f>
        <v>1d - 30d</v>
      </c>
      <c r="D2" s="4" t="str">
        <f>_xlfn.XLOOKUP(A2,MaturityBand_NSFR[起始日],MaturityBand_NSFR[日期范围],,-1)</f>
        <v>1d - 60d</v>
      </c>
    </row>
    <row r="3" spans="1:4" x14ac:dyDescent="0.3">
      <c r="A3" s="4">
        <v>43526</v>
      </c>
      <c r="B3" s="4" t="str">
        <f>_xlfn.XLOOKUP(A3,MaturityBand_LST[起始日],MaturityBand_LST[日期范围],,-1)</f>
        <v>T + 1</v>
      </c>
      <c r="C3" s="4" t="str">
        <f>_xlfn.XLOOKUP(A3,MaturityBand_LCR[起始日],MaturityBand_LCR[日期范围],,-1)</f>
        <v>1d - 30d</v>
      </c>
      <c r="D3" s="4" t="str">
        <f>_xlfn.XLOOKUP(A3,MaturityBand_NSFR[起始日],MaturityBand_NSFR[日期范围],,-1)</f>
        <v>1d - 60d</v>
      </c>
    </row>
    <row r="4" spans="1:4" x14ac:dyDescent="0.3">
      <c r="A4" s="4">
        <v>43527</v>
      </c>
      <c r="B4" s="4" t="str">
        <f>_xlfn.XLOOKUP(A4,MaturityBand_LST[起始日],MaturityBand_LST[日期范围],,-1)</f>
        <v>T + 2</v>
      </c>
      <c r="C4" s="4" t="str">
        <f>_xlfn.XLOOKUP(A4,MaturityBand_LCR[起始日],MaturityBand_LCR[日期范围],,-1)</f>
        <v>1d - 30d</v>
      </c>
      <c r="D4" s="4" t="str">
        <f>_xlfn.XLOOKUP(A4,MaturityBand_NSFR[起始日],MaturityBand_NSFR[日期范围],,-1)</f>
        <v>1d - 60d</v>
      </c>
    </row>
    <row r="5" spans="1:4" x14ac:dyDescent="0.3">
      <c r="A5" s="4">
        <v>43528</v>
      </c>
      <c r="B5" s="4" t="str">
        <f>_xlfn.XLOOKUP(A5,MaturityBand_LST[起始日],MaturityBand_LST[日期范围],,-1)</f>
        <v>T + 3</v>
      </c>
      <c r="C5" s="4" t="str">
        <f>_xlfn.XLOOKUP(A5,MaturityBand_LCR[起始日],MaturityBand_LCR[日期范围],,-1)</f>
        <v>1d - 30d</v>
      </c>
      <c r="D5" s="4" t="str">
        <f>_xlfn.XLOOKUP(A5,MaturityBand_NSFR[起始日],MaturityBand_NSFR[日期范围],,-1)</f>
        <v>1d - 60d</v>
      </c>
    </row>
    <row r="6" spans="1:4" x14ac:dyDescent="0.3">
      <c r="A6" s="4">
        <v>43529</v>
      </c>
      <c r="B6" s="4" t="str">
        <f>_xlfn.XLOOKUP(A6,MaturityBand_LST[起始日],MaturityBand_LST[日期范围],,-1)</f>
        <v>T + 4</v>
      </c>
      <c r="C6" s="4" t="str">
        <f>_xlfn.XLOOKUP(A6,MaturityBand_LCR[起始日],MaturityBand_LCR[日期范围],,-1)</f>
        <v>1d - 30d</v>
      </c>
      <c r="D6" s="4" t="str">
        <f>_xlfn.XLOOKUP(A6,MaturityBand_NSFR[起始日],MaturityBand_NSFR[日期范围],,-1)</f>
        <v>1d - 60d</v>
      </c>
    </row>
    <row r="7" spans="1:4" x14ac:dyDescent="0.3">
      <c r="A7" s="4">
        <v>43530</v>
      </c>
      <c r="B7" s="4" t="str">
        <f>_xlfn.XLOOKUP(A7,MaturityBand_LST[起始日],MaturityBand_LST[日期范围],,-1)</f>
        <v>T + 5</v>
      </c>
      <c r="C7" s="4" t="str">
        <f>_xlfn.XLOOKUP(A7,MaturityBand_LCR[起始日],MaturityBand_LCR[日期范围],,-1)</f>
        <v>1d - 30d</v>
      </c>
      <c r="D7" s="4" t="str">
        <f>_xlfn.XLOOKUP(A7,MaturityBand_NSFR[起始日],MaturityBand_NSFR[日期范围],,-1)</f>
        <v>1d - 60d</v>
      </c>
    </row>
    <row r="8" spans="1:4" x14ac:dyDescent="0.3">
      <c r="A8" s="4">
        <v>43531</v>
      </c>
      <c r="B8" s="4" t="str">
        <f>_xlfn.XLOOKUP(A8,MaturityBand_LST[起始日],MaturityBand_LST[日期范围],,-1)</f>
        <v>T + 6</v>
      </c>
      <c r="C8" s="4" t="str">
        <f>_xlfn.XLOOKUP(A8,MaturityBand_LCR[起始日],MaturityBand_LCR[日期范围],,-1)</f>
        <v>1d - 30d</v>
      </c>
      <c r="D8" s="4" t="str">
        <f>_xlfn.XLOOKUP(A8,MaturityBand_NSFR[起始日],MaturityBand_NSFR[日期范围],,-1)</f>
        <v>1d - 60d</v>
      </c>
    </row>
    <row r="9" spans="1:4" x14ac:dyDescent="0.3">
      <c r="A9" s="4">
        <v>43532</v>
      </c>
      <c r="B9" s="4" t="str">
        <f>_xlfn.XLOOKUP(A9,MaturityBand_LST[起始日],MaturityBand_LST[日期范围],,-1)</f>
        <v>T + 7 - 15d</v>
      </c>
      <c r="C9" s="4" t="str">
        <f>_xlfn.XLOOKUP(A9,MaturityBand_LCR[起始日],MaturityBand_LCR[日期范围],,-1)</f>
        <v>1d - 30d</v>
      </c>
      <c r="D9" s="4" t="str">
        <f>_xlfn.XLOOKUP(A9,MaturityBand_NSFR[起始日],MaturityBand_NSFR[日期范围],,-1)</f>
        <v>1d - 60d</v>
      </c>
    </row>
    <row r="10" spans="1:4" x14ac:dyDescent="0.3">
      <c r="A10" s="4">
        <v>43540</v>
      </c>
      <c r="B10" s="4" t="str">
        <f>_xlfn.XLOOKUP(A10,MaturityBand_LST[起始日],MaturityBand_LST[日期范围],,-1)</f>
        <v>15d - 1m</v>
      </c>
      <c r="C10" s="4" t="str">
        <f>_xlfn.XLOOKUP(A10,MaturityBand_LCR[起始日],MaturityBand_LCR[日期范围],,-1)</f>
        <v>1d - 30d</v>
      </c>
      <c r="D10" s="4" t="str">
        <f>_xlfn.XLOOKUP(A10,MaturityBand_NSFR[起始日],MaturityBand_NSFR[日期范围],,-1)</f>
        <v>1d - 60d</v>
      </c>
    </row>
    <row r="11" spans="1:4" x14ac:dyDescent="0.3">
      <c r="A11" s="4">
        <v>43553</v>
      </c>
      <c r="B11" s="4" t="str">
        <f>_xlfn.XLOOKUP(A11,MaturityBand_LST[起始日],MaturityBand_LST[日期范围],,-1)</f>
        <v>&gt;1m - 2m</v>
      </c>
      <c r="C11" s="4" t="str">
        <f>_xlfn.XLOOKUP(A11,MaturityBand_LCR[起始日],MaturityBand_LCR[日期范围],,-1)</f>
        <v>1d - 30d</v>
      </c>
      <c r="D11" s="4" t="str">
        <f>_xlfn.XLOOKUP(A11,MaturityBand_NSFR[起始日],MaturityBand_NSFR[日期范围],,-1)</f>
        <v>1d - 60d</v>
      </c>
    </row>
    <row r="12" spans="1:4" x14ac:dyDescent="0.3">
      <c r="A12" s="4">
        <v>43555</v>
      </c>
      <c r="B12" s="4" t="str">
        <f>_xlfn.XLOOKUP(A12,MaturityBand_LST[起始日],MaturityBand_LST[日期范围],,-1)</f>
        <v>&gt;1m - 2m</v>
      </c>
      <c r="C12" s="4" t="str">
        <f>_xlfn.XLOOKUP(A12,MaturityBand_LCR[起始日],MaturityBand_LCR[日期范围],,-1)</f>
        <v>&gt;30d - infty</v>
      </c>
      <c r="D12" s="4" t="str">
        <f>_xlfn.XLOOKUP(A12,MaturityBand_NSFR[起始日],MaturityBand_NSFR[日期范围],,-1)</f>
        <v>1d - 60d</v>
      </c>
    </row>
    <row r="13" spans="1:4" x14ac:dyDescent="0.3">
      <c r="A13" s="4">
        <v>43584</v>
      </c>
      <c r="B13" s="4" t="str">
        <f>_xlfn.XLOOKUP(A13,MaturityBand_LST[起始日],MaturityBand_LST[日期范围],,-1)</f>
        <v>&gt;2m - 3m</v>
      </c>
      <c r="C13" s="4" t="str">
        <f>_xlfn.XLOOKUP(A13,MaturityBand_LCR[起始日],MaturityBand_LCR[日期范围],,-1)</f>
        <v>&gt;30d - infty</v>
      </c>
      <c r="D13" s="4" t="str">
        <f>_xlfn.XLOOKUP(A13,MaturityBand_NSFR[起始日],MaturityBand_NSFR[日期范围],,-1)</f>
        <v>1d - 60d</v>
      </c>
    </row>
    <row r="14" spans="1:4" x14ac:dyDescent="0.3">
      <c r="A14" s="4">
        <v>43585</v>
      </c>
      <c r="B14" s="4" t="str">
        <f>_xlfn.XLOOKUP(A14,MaturityBand_LST[起始日],MaturityBand_LST[日期范围],,-1)</f>
        <v>&gt;2m - 3m</v>
      </c>
      <c r="C14" s="4" t="str">
        <f>_xlfn.XLOOKUP(A14,MaturityBand_LCR[起始日],MaturityBand_LCR[日期范围],,-1)</f>
        <v>&gt;30d - infty</v>
      </c>
      <c r="D14" s="4" t="str">
        <f>_xlfn.XLOOKUP(A14,MaturityBand_NSFR[起始日],MaturityBand_NSFR[日期范围],,-1)</f>
        <v>&gt;60d - 1y</v>
      </c>
    </row>
    <row r="15" spans="1:4" x14ac:dyDescent="0.3">
      <c r="A15" s="4">
        <v>43614</v>
      </c>
      <c r="B15" s="4" t="str">
        <f>_xlfn.XLOOKUP(A15,MaturityBand_LST[起始日],MaturityBand_LST[日期范围],,-1)</f>
        <v>&gt;3m - 6m</v>
      </c>
      <c r="C15" s="4" t="str">
        <f>_xlfn.XLOOKUP(A15,MaturityBand_LCR[起始日],MaturityBand_LCR[日期范围],,-1)</f>
        <v>&gt;30d - infty</v>
      </c>
      <c r="D15" s="4" t="str">
        <f>_xlfn.XLOOKUP(A15,MaturityBand_NSFR[起始日],MaturityBand_NSFR[日期范围],,-1)</f>
        <v>&gt;60d - 1y</v>
      </c>
    </row>
    <row r="16" spans="1:4" x14ac:dyDescent="0.3">
      <c r="A16" s="4">
        <v>43706</v>
      </c>
      <c r="B16" s="4" t="str">
        <f>_xlfn.XLOOKUP(A16,MaturityBand_LST[起始日],MaturityBand_LST[日期范围],,-1)</f>
        <v>&gt;6m - 9m</v>
      </c>
      <c r="C16" s="4" t="str">
        <f>_xlfn.XLOOKUP(A16,MaturityBand_LCR[起始日],MaturityBand_LCR[日期范围],,-1)</f>
        <v>&gt;30d - infty</v>
      </c>
      <c r="D16" s="4" t="str">
        <f>_xlfn.XLOOKUP(A16,MaturityBand_NSFR[起始日],MaturityBand_NSFR[日期范围],,-1)</f>
        <v>&gt;60d - 1y</v>
      </c>
    </row>
    <row r="17" spans="1:4" x14ac:dyDescent="0.3">
      <c r="A17" s="4">
        <v>43798</v>
      </c>
      <c r="B17" s="4" t="str">
        <f>_xlfn.XLOOKUP(A17,MaturityBand_LST[起始日],MaturityBand_LST[日期范围],,-1)</f>
        <v>&gt;9m - 12m</v>
      </c>
      <c r="C17" s="4" t="str">
        <f>_xlfn.XLOOKUP(A17,MaturityBand_LCR[起始日],MaturityBand_LCR[日期范围],,-1)</f>
        <v>&gt;30d - infty</v>
      </c>
      <c r="D17" s="4" t="str">
        <f>_xlfn.XLOOKUP(A17,MaturityBand_NSFR[起始日],MaturityBand_NSFR[日期范围],,-1)</f>
        <v>&gt;60d - 1y</v>
      </c>
    </row>
    <row r="18" spans="1:4" x14ac:dyDescent="0.3">
      <c r="A18" s="4">
        <v>43890</v>
      </c>
      <c r="B18" s="4" t="str">
        <f>_xlfn.XLOOKUP(A18,MaturityBand_LST[起始日],MaturityBand_LST[日期范围],,-1)</f>
        <v>&gt;1y - infty</v>
      </c>
      <c r="C18" s="4" t="str">
        <f>_xlfn.XLOOKUP(A18,MaturityBand_LCR[起始日],MaturityBand_LCR[日期范围],,-1)</f>
        <v>&gt;30d - infty</v>
      </c>
      <c r="D18" s="4" t="str">
        <f>_xlfn.XLOOKUP(A18,MaturityBand_NSFR[起始日],MaturityBand_NSFR[日期范围],,-1)</f>
        <v>&gt;1y - infty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FF763-F473-4A1D-AF37-9538266D8B38}">
  <dimension ref="A1:E16"/>
  <sheetViews>
    <sheetView workbookViewId="0">
      <selection activeCell="A8" sqref="A8"/>
    </sheetView>
  </sheetViews>
  <sheetFormatPr defaultRowHeight="14.4" x14ac:dyDescent="0.3"/>
  <cols>
    <col min="1" max="1" width="11.36328125" bestFit="1" customWidth="1"/>
    <col min="2" max="2" width="13.54296875" bestFit="1" customWidth="1"/>
    <col min="5" max="5" width="11.36328125" bestFit="1" customWidth="1"/>
  </cols>
  <sheetData>
    <row r="1" spans="1:5" x14ac:dyDescent="0.3">
      <c r="A1" s="1" t="s">
        <v>12</v>
      </c>
      <c r="B1" s="1" t="s">
        <v>13</v>
      </c>
    </row>
    <row r="2" spans="1:5" x14ac:dyDescent="0.3">
      <c r="A2" s="4" cm="1">
        <f t="array" ref="A2" xml:space="preserve"> Report_Date + 1</f>
        <v>43525</v>
      </c>
      <c r="B2" s="2" t="s">
        <v>18</v>
      </c>
      <c r="E2" s="5"/>
    </row>
    <row r="3" spans="1:5" x14ac:dyDescent="0.3">
      <c r="A3" s="4">
        <f t="shared" ref="A3:A9" si="0">A2+1</f>
        <v>43526</v>
      </c>
      <c r="B3" s="2" t="s">
        <v>19</v>
      </c>
    </row>
    <row r="4" spans="1:5" x14ac:dyDescent="0.3">
      <c r="A4" s="4">
        <f t="shared" si="0"/>
        <v>43527</v>
      </c>
      <c r="B4" s="2" t="s">
        <v>20</v>
      </c>
    </row>
    <row r="5" spans="1:5" x14ac:dyDescent="0.3">
      <c r="A5" s="4">
        <f t="shared" si="0"/>
        <v>43528</v>
      </c>
      <c r="B5" s="2" t="s">
        <v>21</v>
      </c>
    </row>
    <row r="6" spans="1:5" x14ac:dyDescent="0.3">
      <c r="A6" s="4">
        <f t="shared" si="0"/>
        <v>43529</v>
      </c>
      <c r="B6" s="2" t="s">
        <v>22</v>
      </c>
    </row>
    <row r="7" spans="1:5" x14ac:dyDescent="0.3">
      <c r="A7" s="4">
        <f t="shared" si="0"/>
        <v>43530</v>
      </c>
      <c r="B7" s="2" t="s">
        <v>23</v>
      </c>
    </row>
    <row r="8" spans="1:5" x14ac:dyDescent="0.3">
      <c r="A8" s="4">
        <f t="shared" si="0"/>
        <v>43531</v>
      </c>
      <c r="B8" s="2" t="s">
        <v>9</v>
      </c>
    </row>
    <row r="9" spans="1:5" x14ac:dyDescent="0.3">
      <c r="A9" s="4">
        <f t="shared" si="0"/>
        <v>43532</v>
      </c>
      <c r="B9" s="2" t="s">
        <v>25</v>
      </c>
    </row>
    <row r="10" spans="1:5" x14ac:dyDescent="0.3">
      <c r="A10" s="4">
        <f>A9+8</f>
        <v>43540</v>
      </c>
      <c r="B10" s="2" t="s">
        <v>24</v>
      </c>
    </row>
    <row r="11" spans="1:5" x14ac:dyDescent="0.3">
      <c r="A11" s="4" cm="1">
        <f t="array" ref="A11">EDATE( Report_Date, 1) + 1</f>
        <v>43553</v>
      </c>
      <c r="B11" s="2" t="s">
        <v>8</v>
      </c>
    </row>
    <row r="12" spans="1:5" x14ac:dyDescent="0.3">
      <c r="A12" s="4" cm="1">
        <f t="array" ref="A12">EDATE(Report_Date, 2) + 1</f>
        <v>43584</v>
      </c>
      <c r="B12" s="2" t="s">
        <v>7</v>
      </c>
    </row>
    <row r="13" spans="1:5" x14ac:dyDescent="0.3">
      <c r="A13" s="4" cm="1">
        <f t="array" ref="A13">EDATE( Report_Date, 3 ) + 1</f>
        <v>43614</v>
      </c>
      <c r="B13" s="2" t="s">
        <v>11</v>
      </c>
    </row>
    <row r="14" spans="1:5" x14ac:dyDescent="0.3">
      <c r="A14" s="4" cm="1">
        <f t="array" ref="A14">EDATE( Report_Date, 6 ) + 1</f>
        <v>43706</v>
      </c>
      <c r="B14" s="2" t="s">
        <v>5</v>
      </c>
    </row>
    <row r="15" spans="1:5" x14ac:dyDescent="0.3">
      <c r="A15" s="4" cm="1">
        <f t="array" ref="A15">EDATE( Report_Date, 9 ) + 1</f>
        <v>43798</v>
      </c>
      <c r="B15" s="2" t="s">
        <v>10</v>
      </c>
    </row>
    <row r="16" spans="1:5" x14ac:dyDescent="0.3">
      <c r="A16" s="4" cm="1">
        <f t="array" ref="A16">EDATE( Report_Date, 12 ) + 1</f>
        <v>43890</v>
      </c>
      <c r="B16" s="2" t="s">
        <v>6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8DA54-13B7-4D5A-BC07-ED5844D783DE}">
  <dimension ref="A1:E3"/>
  <sheetViews>
    <sheetView workbookViewId="0">
      <selection activeCell="A2" sqref="A2"/>
    </sheetView>
  </sheetViews>
  <sheetFormatPr defaultRowHeight="14.4" x14ac:dyDescent="0.3"/>
  <cols>
    <col min="1" max="1" width="12.453125" bestFit="1" customWidth="1"/>
    <col min="2" max="2" width="13.54296875" bestFit="1" customWidth="1"/>
    <col min="5" max="5" width="11.36328125" bestFit="1" customWidth="1"/>
  </cols>
  <sheetData>
    <row r="1" spans="1:5" x14ac:dyDescent="0.3">
      <c r="A1" s="1" t="s">
        <v>0</v>
      </c>
      <c r="B1" s="1" t="s">
        <v>13</v>
      </c>
    </row>
    <row r="2" spans="1:5" x14ac:dyDescent="0.3">
      <c r="A2" s="4" cm="1">
        <f t="array" ref="A2" xml:space="preserve"> Report_Date + 1</f>
        <v>43525</v>
      </c>
      <c r="B2" s="2" t="s">
        <v>14</v>
      </c>
      <c r="E2" s="5"/>
    </row>
    <row r="3" spans="1:5" x14ac:dyDescent="0.3">
      <c r="A3" s="4" cm="1">
        <f t="array" ref="A3" xml:space="preserve"> Report_Date + 31</f>
        <v>43555</v>
      </c>
      <c r="B3" s="2" t="s">
        <v>15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F3E1-174D-4AE3-B382-052A82CD32C6}">
  <dimension ref="A1:E4"/>
  <sheetViews>
    <sheetView workbookViewId="0">
      <selection activeCell="A2" sqref="A2"/>
    </sheetView>
  </sheetViews>
  <sheetFormatPr defaultRowHeight="14.4" x14ac:dyDescent="0.3"/>
  <cols>
    <col min="1" max="1" width="11.36328125" bestFit="1" customWidth="1"/>
    <col min="2" max="2" width="13.54296875" bestFit="1" customWidth="1"/>
    <col min="5" max="5" width="11.36328125" bestFit="1" customWidth="1"/>
  </cols>
  <sheetData>
    <row r="1" spans="1:5" x14ac:dyDescent="0.3">
      <c r="A1" s="1" t="s">
        <v>0</v>
      </c>
      <c r="B1" s="1" t="s">
        <v>13</v>
      </c>
    </row>
    <row r="2" spans="1:5" x14ac:dyDescent="0.3">
      <c r="A2" s="4" cm="1">
        <f t="array" ref="A2">Report_Date + 1</f>
        <v>43525</v>
      </c>
      <c r="B2" s="2" t="s">
        <v>16</v>
      </c>
      <c r="E2" s="5"/>
    </row>
    <row r="3" spans="1:5" x14ac:dyDescent="0.3">
      <c r="A3" s="4" cm="1">
        <f t="array" ref="A3">Report_Date + 61</f>
        <v>43585</v>
      </c>
      <c r="B3" s="2" t="s">
        <v>17</v>
      </c>
    </row>
    <row r="4" spans="1:5" x14ac:dyDescent="0.3">
      <c r="A4" s="4" cm="1">
        <f t="array" ref="A4">EDATE( Report_Date, 12 ) + 1</f>
        <v>43890</v>
      </c>
      <c r="B4" s="2" t="s">
        <v>1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BCE1-95D9-41AC-AC1E-1AADD9C385DE}">
  <dimension ref="A1:C26"/>
  <sheetViews>
    <sheetView workbookViewId="0">
      <selection activeCell="D1" sqref="D1"/>
    </sheetView>
  </sheetViews>
  <sheetFormatPr defaultRowHeight="14.4" x14ac:dyDescent="0.3"/>
  <cols>
    <col min="1" max="2" width="10.1796875" customWidth="1"/>
    <col min="3" max="3" width="11.36328125" bestFit="1" customWidth="1"/>
  </cols>
  <sheetData>
    <row r="1" spans="1:3" x14ac:dyDescent="0.3">
      <c r="A1" s="1" t="s">
        <v>2</v>
      </c>
      <c r="B1" s="1" t="s">
        <v>3</v>
      </c>
      <c r="C1" s="1" t="s">
        <v>4</v>
      </c>
    </row>
    <row r="2" spans="1:3" x14ac:dyDescent="0.3">
      <c r="A2" s="2">
        <v>1</v>
      </c>
      <c r="B2" s="3">
        <v>44797.05076718668</v>
      </c>
      <c r="C2" s="4">
        <v>43772</v>
      </c>
    </row>
    <row r="3" spans="1:3" x14ac:dyDescent="0.3">
      <c r="A3" s="2">
        <v>2</v>
      </c>
      <c r="B3" s="3">
        <v>192956.12289462122</v>
      </c>
      <c r="C3" s="4">
        <v>43786</v>
      </c>
    </row>
    <row r="4" spans="1:3" x14ac:dyDescent="0.3">
      <c r="A4" s="2">
        <v>3</v>
      </c>
      <c r="B4" s="3">
        <v>573972.27709142212</v>
      </c>
      <c r="C4" s="4">
        <v>43669</v>
      </c>
    </row>
    <row r="5" spans="1:3" x14ac:dyDescent="0.3">
      <c r="A5" s="2">
        <v>4</v>
      </c>
      <c r="B5" s="3">
        <v>746369.30387019867</v>
      </c>
      <c r="C5" s="4">
        <v>43531</v>
      </c>
    </row>
    <row r="6" spans="1:3" x14ac:dyDescent="0.3">
      <c r="A6" s="2">
        <v>5</v>
      </c>
      <c r="B6" s="3">
        <v>970771.46744490264</v>
      </c>
      <c r="C6" s="4">
        <v>43718</v>
      </c>
    </row>
    <row r="7" spans="1:3" x14ac:dyDescent="0.3">
      <c r="A7" s="2">
        <v>6</v>
      </c>
      <c r="B7" s="3">
        <v>912591.43827375025</v>
      </c>
      <c r="C7" s="4">
        <v>43839</v>
      </c>
    </row>
    <row r="8" spans="1:3" x14ac:dyDescent="0.3">
      <c r="A8" s="2">
        <v>7</v>
      </c>
      <c r="B8" s="3">
        <v>643575.20690285182</v>
      </c>
      <c r="C8" s="4">
        <v>43709</v>
      </c>
    </row>
    <row r="9" spans="1:3" x14ac:dyDescent="0.3">
      <c r="A9" s="2">
        <v>8</v>
      </c>
      <c r="B9" s="3">
        <v>136642.97123493976</v>
      </c>
      <c r="C9" s="4">
        <v>43851</v>
      </c>
    </row>
    <row r="10" spans="1:3" x14ac:dyDescent="0.3">
      <c r="A10" s="2">
        <v>9</v>
      </c>
      <c r="B10" s="3">
        <v>261250.40530781262</v>
      </c>
      <c r="C10" s="4">
        <v>43586</v>
      </c>
    </row>
    <row r="11" spans="1:3" x14ac:dyDescent="0.3">
      <c r="A11" s="2">
        <v>10</v>
      </c>
      <c r="B11" s="3">
        <v>542818.90660704591</v>
      </c>
      <c r="C11" s="4">
        <v>43537</v>
      </c>
    </row>
    <row r="12" spans="1:3" x14ac:dyDescent="0.3">
      <c r="A12" s="2">
        <v>11</v>
      </c>
      <c r="B12" s="3">
        <v>531289.1930585925</v>
      </c>
      <c r="C12" s="4">
        <v>43987</v>
      </c>
    </row>
    <row r="13" spans="1:3" x14ac:dyDescent="0.3">
      <c r="A13" s="2">
        <v>12</v>
      </c>
      <c r="B13" s="3">
        <v>422236.55719617172</v>
      </c>
      <c r="C13" s="4">
        <v>43949</v>
      </c>
    </row>
    <row r="14" spans="1:3" x14ac:dyDescent="0.3">
      <c r="A14" s="2">
        <v>13</v>
      </c>
      <c r="B14" s="3">
        <v>507822.43792537344</v>
      </c>
      <c r="C14" s="4">
        <v>43960</v>
      </c>
    </row>
    <row r="15" spans="1:3" x14ac:dyDescent="0.3">
      <c r="A15" s="2">
        <v>14</v>
      </c>
      <c r="B15" s="3">
        <v>403414.96556958253</v>
      </c>
      <c r="C15" s="4">
        <v>43679</v>
      </c>
    </row>
    <row r="16" spans="1:3" x14ac:dyDescent="0.3">
      <c r="A16" s="2">
        <v>15</v>
      </c>
      <c r="B16" s="3">
        <v>511016.84672264487</v>
      </c>
      <c r="C16" s="4">
        <v>43552</v>
      </c>
    </row>
    <row r="17" spans="1:3" x14ac:dyDescent="0.3">
      <c r="A17" s="2">
        <v>16</v>
      </c>
      <c r="B17" s="3">
        <v>371465.34434868698</v>
      </c>
      <c r="C17" s="4">
        <v>43947</v>
      </c>
    </row>
    <row r="18" spans="1:3" x14ac:dyDescent="0.3">
      <c r="A18" s="2">
        <v>17</v>
      </c>
      <c r="B18" s="3">
        <v>293020.47363568342</v>
      </c>
      <c r="C18" s="4">
        <v>43865</v>
      </c>
    </row>
    <row r="19" spans="1:3" x14ac:dyDescent="0.3">
      <c r="A19" s="2">
        <v>18</v>
      </c>
      <c r="B19" s="3">
        <v>201735.74532676814</v>
      </c>
      <c r="C19" s="4">
        <v>43538</v>
      </c>
    </row>
    <row r="20" spans="1:3" x14ac:dyDescent="0.3">
      <c r="A20" s="2">
        <v>19</v>
      </c>
      <c r="B20" s="3">
        <v>712034.85879044782</v>
      </c>
      <c r="C20" s="4">
        <v>43837</v>
      </c>
    </row>
    <row r="21" spans="1:3" x14ac:dyDescent="0.3">
      <c r="A21" s="2">
        <v>20</v>
      </c>
      <c r="B21" s="3">
        <v>196008.98865534388</v>
      </c>
      <c r="C21" s="4">
        <v>43765</v>
      </c>
    </row>
    <row r="22" spans="1:3" x14ac:dyDescent="0.3">
      <c r="A22" s="2">
        <v>21</v>
      </c>
      <c r="B22" s="3">
        <v>886859.10651622224</v>
      </c>
      <c r="C22" s="4">
        <v>43822</v>
      </c>
    </row>
    <row r="23" spans="1:3" x14ac:dyDescent="0.3">
      <c r="A23" s="2">
        <v>22</v>
      </c>
      <c r="B23" s="3">
        <v>749674.61335230956</v>
      </c>
      <c r="C23" s="4">
        <v>43656</v>
      </c>
    </row>
    <row r="24" spans="1:3" x14ac:dyDescent="0.3">
      <c r="A24" s="2">
        <v>23</v>
      </c>
      <c r="B24" s="3">
        <v>898870.41632322071</v>
      </c>
      <c r="C24" s="4">
        <v>43912</v>
      </c>
    </row>
    <row r="25" spans="1:3" x14ac:dyDescent="0.3">
      <c r="A25" s="2">
        <v>24</v>
      </c>
      <c r="B25" s="3">
        <v>573811.98423096444</v>
      </c>
      <c r="C25" s="4">
        <v>43932</v>
      </c>
    </row>
    <row r="26" spans="1:3" x14ac:dyDescent="0.3">
      <c r="A26" s="2">
        <v>25</v>
      </c>
      <c r="B26" s="3">
        <v>35337.230409319513</v>
      </c>
      <c r="C26" s="4">
        <v>43920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AEB68-CDAC-4ADE-B913-C4E21694D41D}">
  <dimension ref="A3:B12"/>
  <sheetViews>
    <sheetView tabSelected="1" workbookViewId="0">
      <selection activeCell="A3" sqref="A3"/>
    </sheetView>
  </sheetViews>
  <sheetFormatPr defaultRowHeight="14.4" x14ac:dyDescent="0.3"/>
  <cols>
    <col min="1" max="1" width="13.36328125" bestFit="1" customWidth="1"/>
    <col min="2" max="2" width="16" bestFit="1" customWidth="1"/>
    <col min="3" max="8" width="16.6328125" bestFit="1" customWidth="1"/>
    <col min="9" max="9" width="12.453125" bestFit="1" customWidth="1"/>
  </cols>
  <sheetData>
    <row r="3" spans="1:2" x14ac:dyDescent="0.3">
      <c r="A3" s="6" t="s">
        <v>34</v>
      </c>
      <c r="B3" t="s">
        <v>35</v>
      </c>
    </row>
    <row r="4" spans="1:2" x14ac:dyDescent="0.3">
      <c r="A4" s="7" t="s">
        <v>6</v>
      </c>
      <c r="B4" s="8">
        <v>3340833.1634923294</v>
      </c>
    </row>
    <row r="5" spans="1:2" x14ac:dyDescent="0.3">
      <c r="A5" s="7" t="s">
        <v>7</v>
      </c>
      <c r="B5" s="8">
        <v>261250.40530781262</v>
      </c>
    </row>
    <row r="6" spans="1:2" x14ac:dyDescent="0.3">
      <c r="A6" s="7" t="s">
        <v>11</v>
      </c>
      <c r="B6" s="8">
        <v>1727061.8560133143</v>
      </c>
    </row>
    <row r="7" spans="1:2" x14ac:dyDescent="0.3">
      <c r="A7" s="7" t="s">
        <v>5</v>
      </c>
      <c r="B7" s="8">
        <v>2048108.8366649062</v>
      </c>
    </row>
    <row r="8" spans="1:2" x14ac:dyDescent="0.3">
      <c r="A8" s="7" t="s">
        <v>10</v>
      </c>
      <c r="B8" s="8">
        <v>2941148.8484510435</v>
      </c>
    </row>
    <row r="9" spans="1:2" x14ac:dyDescent="0.3">
      <c r="A9" s="7" t="s">
        <v>24</v>
      </c>
      <c r="B9" s="8">
        <v>511016.84672264487</v>
      </c>
    </row>
    <row r="10" spans="1:2" x14ac:dyDescent="0.3">
      <c r="A10" s="7" t="s">
        <v>9</v>
      </c>
      <c r="B10" s="8">
        <v>746369.30387019867</v>
      </c>
    </row>
    <row r="11" spans="1:2" x14ac:dyDescent="0.3">
      <c r="A11" s="7" t="s">
        <v>32</v>
      </c>
      <c r="B11" s="8">
        <v>744554.65193381405</v>
      </c>
    </row>
    <row r="12" spans="1:2" x14ac:dyDescent="0.3">
      <c r="A12" s="7" t="s">
        <v>33</v>
      </c>
      <c r="B12" s="8">
        <v>12320343.912456064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40BE-4EEC-492C-B8FF-28C87516816E}">
  <dimension ref="A1:F26"/>
  <sheetViews>
    <sheetView workbookViewId="0">
      <selection sqref="A1:F26"/>
    </sheetView>
  </sheetViews>
  <sheetFormatPr defaultRowHeight="14.4" x14ac:dyDescent="0.3"/>
  <cols>
    <col min="3" max="3" width="11.36328125" bestFit="1" customWidth="1"/>
    <col min="4" max="6" width="12.453125" style="2" bestFit="1" customWidth="1"/>
  </cols>
  <sheetData>
    <row r="1" spans="1:6" ht="16.100000000000001" x14ac:dyDescent="0.3">
      <c r="A1" s="2" t="s">
        <v>2</v>
      </c>
      <c r="B1" s="2" t="s">
        <v>3</v>
      </c>
      <c r="C1" s="2" t="s">
        <v>4</v>
      </c>
      <c r="D1" s="2" t="s">
        <v>29</v>
      </c>
      <c r="E1" s="2" t="s">
        <v>30</v>
      </c>
      <c r="F1" s="2" t="s">
        <v>31</v>
      </c>
    </row>
    <row r="2" spans="1:6" x14ac:dyDescent="0.3">
      <c r="A2" s="2">
        <v>1</v>
      </c>
      <c r="B2" s="3">
        <v>44797.05076718668</v>
      </c>
      <c r="C2" s="4">
        <v>43772</v>
      </c>
      <c r="D2" s="2" t="str" cm="1">
        <f t="array" ref="D2:F2">_xlfn.XLOOKUP(C2,MaturityBand[起始日],MaturityBand[[日期范围_LST]:[日期范围_NSFR]],,-1)</f>
        <v>&gt;6m - 9m</v>
      </c>
      <c r="E2" s="2" t="str">
        <v>&gt;30d - infty</v>
      </c>
      <c r="F2" s="2" t="str">
        <v>&gt;60d - 1y</v>
      </c>
    </row>
    <row r="3" spans="1:6" x14ac:dyDescent="0.3">
      <c r="A3" s="2">
        <v>2</v>
      </c>
      <c r="B3" s="3">
        <v>192956.12289462122</v>
      </c>
      <c r="C3" s="4">
        <v>43786</v>
      </c>
      <c r="D3" s="2" t="str" cm="1">
        <f t="array" ref="D3:F3">_xlfn.XLOOKUP(C3,MaturityBand[起始日],MaturityBand[[日期范围_LST]:[日期范围_NSFR]],,-1)</f>
        <v>&gt;6m - 9m</v>
      </c>
      <c r="E3" s="2" t="str">
        <v>&gt;30d - infty</v>
      </c>
      <c r="F3" s="2" t="str">
        <v>&gt;60d - 1y</v>
      </c>
    </row>
    <row r="4" spans="1:6" x14ac:dyDescent="0.3">
      <c r="A4" s="2">
        <v>3</v>
      </c>
      <c r="B4" s="3">
        <v>573972.27709142212</v>
      </c>
      <c r="C4" s="4">
        <v>43669</v>
      </c>
      <c r="D4" s="2" t="str" cm="1">
        <f t="array" ref="D4:F4">_xlfn.XLOOKUP(C4,MaturityBand[起始日],MaturityBand[[日期范围_LST]:[日期范围_NSFR]],,-1)</f>
        <v>&gt;3m - 6m</v>
      </c>
      <c r="E4" s="2" t="str">
        <v>&gt;30d - infty</v>
      </c>
      <c r="F4" s="2" t="str">
        <v>&gt;60d - 1y</v>
      </c>
    </row>
    <row r="5" spans="1:6" x14ac:dyDescent="0.3">
      <c r="A5" s="2">
        <v>4</v>
      </c>
      <c r="B5" s="3">
        <v>746369.30387019867</v>
      </c>
      <c r="C5" s="4">
        <v>43531</v>
      </c>
      <c r="D5" s="2" t="str" cm="1">
        <f t="array" ref="D5:F5">_xlfn.XLOOKUP(C5,MaturityBand[起始日],MaturityBand[[日期范围_LST]:[日期范围_NSFR]],,-1)</f>
        <v>T + 6</v>
      </c>
      <c r="E5" s="2" t="str">
        <v>1d - 30d</v>
      </c>
      <c r="F5" s="2" t="str">
        <v>1d - 60d</v>
      </c>
    </row>
    <row r="6" spans="1:6" x14ac:dyDescent="0.3">
      <c r="A6" s="2">
        <v>5</v>
      </c>
      <c r="B6" s="3">
        <v>970771.46744490264</v>
      </c>
      <c r="C6" s="4">
        <v>43718</v>
      </c>
      <c r="D6" s="2" t="str" cm="1">
        <f t="array" ref="D6:F6">_xlfn.XLOOKUP(C6,MaturityBand[起始日],MaturityBand[[日期范围_LST]:[日期范围_NSFR]],,-1)</f>
        <v>&gt;6m - 9m</v>
      </c>
      <c r="E6" s="2" t="str">
        <v>&gt;30d - infty</v>
      </c>
      <c r="F6" s="2" t="str">
        <v>&gt;60d - 1y</v>
      </c>
    </row>
    <row r="7" spans="1:6" x14ac:dyDescent="0.3">
      <c r="A7" s="2">
        <v>6</v>
      </c>
      <c r="B7" s="3">
        <v>912591.43827375025</v>
      </c>
      <c r="C7" s="4">
        <v>43839</v>
      </c>
      <c r="D7" s="2" t="str" cm="1">
        <f t="array" ref="D7:F7">_xlfn.XLOOKUP(C7,MaturityBand[起始日],MaturityBand[[日期范围_LST]:[日期范围_NSFR]],,-1)</f>
        <v>&gt;9m - 12m</v>
      </c>
      <c r="E7" s="2" t="str">
        <v>&gt;30d - infty</v>
      </c>
      <c r="F7" s="2" t="str">
        <v>&gt;60d - 1y</v>
      </c>
    </row>
    <row r="8" spans="1:6" x14ac:dyDescent="0.3">
      <c r="A8" s="2">
        <v>7</v>
      </c>
      <c r="B8" s="3">
        <v>643575.20690285182</v>
      </c>
      <c r="C8" s="4">
        <v>43709</v>
      </c>
      <c r="D8" s="2" t="str" cm="1">
        <f t="array" ref="D8:F8">_xlfn.XLOOKUP(C8,MaturityBand[起始日],MaturityBand[[日期范围_LST]:[日期范围_NSFR]],,-1)</f>
        <v>&gt;6m - 9m</v>
      </c>
      <c r="E8" s="2" t="str">
        <v>&gt;30d - infty</v>
      </c>
      <c r="F8" s="2" t="str">
        <v>&gt;60d - 1y</v>
      </c>
    </row>
    <row r="9" spans="1:6" x14ac:dyDescent="0.3">
      <c r="A9" s="2">
        <v>8</v>
      </c>
      <c r="B9" s="3">
        <v>136642.97123493976</v>
      </c>
      <c r="C9" s="4">
        <v>43851</v>
      </c>
      <c r="D9" s="2" t="str" cm="1">
        <f t="array" ref="D9:F9">_xlfn.XLOOKUP(C9,MaturityBand[起始日],MaturityBand[[日期范围_LST]:[日期范围_NSFR]],,-1)</f>
        <v>&gt;9m - 12m</v>
      </c>
      <c r="E9" s="2" t="str">
        <v>&gt;30d - infty</v>
      </c>
      <c r="F9" s="2" t="str">
        <v>&gt;60d - 1y</v>
      </c>
    </row>
    <row r="10" spans="1:6" x14ac:dyDescent="0.3">
      <c r="A10" s="2">
        <v>9</v>
      </c>
      <c r="B10" s="3">
        <v>261250.40530781262</v>
      </c>
      <c r="C10" s="4">
        <v>43586</v>
      </c>
      <c r="D10" s="2" t="str" cm="1">
        <f t="array" ref="D10:F10">_xlfn.XLOOKUP(C10,MaturityBand[起始日],MaturityBand[[日期范围_LST]:[日期范围_NSFR]],,-1)</f>
        <v>&gt;2m - 3m</v>
      </c>
      <c r="E10" s="2" t="str">
        <v>&gt;30d - infty</v>
      </c>
      <c r="F10" s="2" t="str">
        <v>&gt;60d - 1y</v>
      </c>
    </row>
    <row r="11" spans="1:6" x14ac:dyDescent="0.3">
      <c r="A11" s="2">
        <v>10</v>
      </c>
      <c r="B11" s="3">
        <v>542818.90660704591</v>
      </c>
      <c r="C11" s="4">
        <v>43537</v>
      </c>
      <c r="D11" s="2" t="str" cm="1">
        <f t="array" ref="D11:F11">_xlfn.XLOOKUP(C11,MaturityBand[起始日],MaturityBand[[日期范围_LST]:[日期范围_NSFR]],,-1)</f>
        <v>T + 7 - 15d</v>
      </c>
      <c r="E11" s="2" t="str">
        <v>1d - 30d</v>
      </c>
      <c r="F11" s="2" t="str">
        <v>1d - 60d</v>
      </c>
    </row>
    <row r="12" spans="1:6" x14ac:dyDescent="0.3">
      <c r="A12" s="2">
        <v>11</v>
      </c>
      <c r="B12" s="3">
        <v>531289.1930585925</v>
      </c>
      <c r="C12" s="4">
        <v>43987</v>
      </c>
      <c r="D12" s="2" t="str" cm="1">
        <f t="array" ref="D12:F12">_xlfn.XLOOKUP(C12,MaturityBand[起始日],MaturityBand[[日期范围_LST]:[日期范围_NSFR]],,-1)</f>
        <v>&gt;1y - infty</v>
      </c>
      <c r="E12" s="2" t="str">
        <v>&gt;30d - infty</v>
      </c>
      <c r="F12" s="2" t="str">
        <v>&gt;1y - infty</v>
      </c>
    </row>
    <row r="13" spans="1:6" x14ac:dyDescent="0.3">
      <c r="A13" s="2">
        <v>12</v>
      </c>
      <c r="B13" s="3">
        <v>422236.55719617172</v>
      </c>
      <c r="C13" s="4">
        <v>43949</v>
      </c>
      <c r="D13" s="2" t="str" cm="1">
        <f t="array" ref="D13:F13">_xlfn.XLOOKUP(C13,MaturityBand[起始日],MaturityBand[[日期范围_LST]:[日期范围_NSFR]],,-1)</f>
        <v>&gt;1y - infty</v>
      </c>
      <c r="E13" s="2" t="str">
        <v>&gt;30d - infty</v>
      </c>
      <c r="F13" s="2" t="str">
        <v>&gt;1y - infty</v>
      </c>
    </row>
    <row r="14" spans="1:6" x14ac:dyDescent="0.3">
      <c r="A14" s="2">
        <v>13</v>
      </c>
      <c r="B14" s="3">
        <v>507822.43792537344</v>
      </c>
      <c r="C14" s="4">
        <v>43960</v>
      </c>
      <c r="D14" s="2" t="str" cm="1">
        <f t="array" ref="D14:F14">_xlfn.XLOOKUP(C14,MaturityBand[起始日],MaturityBand[[日期范围_LST]:[日期范围_NSFR]],,-1)</f>
        <v>&gt;1y - infty</v>
      </c>
      <c r="E14" s="2" t="str">
        <v>&gt;30d - infty</v>
      </c>
      <c r="F14" s="2" t="str">
        <v>&gt;1y - infty</v>
      </c>
    </row>
    <row r="15" spans="1:6" x14ac:dyDescent="0.3">
      <c r="A15" s="2">
        <v>14</v>
      </c>
      <c r="B15" s="3">
        <v>403414.96556958253</v>
      </c>
      <c r="C15" s="4">
        <v>43679</v>
      </c>
      <c r="D15" s="2" t="str" cm="1">
        <f t="array" ref="D15:F15">_xlfn.XLOOKUP(C15,MaturityBand[起始日],MaturityBand[[日期范围_LST]:[日期范围_NSFR]],,-1)</f>
        <v>&gt;3m - 6m</v>
      </c>
      <c r="E15" s="2" t="str">
        <v>&gt;30d - infty</v>
      </c>
      <c r="F15" s="2" t="str">
        <v>&gt;60d - 1y</v>
      </c>
    </row>
    <row r="16" spans="1:6" x14ac:dyDescent="0.3">
      <c r="A16" s="2">
        <v>15</v>
      </c>
      <c r="B16" s="3">
        <v>511016.84672264487</v>
      </c>
      <c r="C16" s="4">
        <v>43552</v>
      </c>
      <c r="D16" s="2" t="str" cm="1">
        <f t="array" ref="D16:F16">_xlfn.XLOOKUP(C16,MaturityBand[起始日],MaturityBand[[日期范围_LST]:[日期范围_NSFR]],,-1)</f>
        <v>15d - 1m</v>
      </c>
      <c r="E16" s="2" t="str">
        <v>1d - 30d</v>
      </c>
      <c r="F16" s="2" t="str">
        <v>1d - 60d</v>
      </c>
    </row>
    <row r="17" spans="1:6" x14ac:dyDescent="0.3">
      <c r="A17" s="2">
        <v>16</v>
      </c>
      <c r="B17" s="3">
        <v>371465.34434868698</v>
      </c>
      <c r="C17" s="4">
        <v>43947</v>
      </c>
      <c r="D17" s="2" t="str" cm="1">
        <f t="array" ref="D17:F17">_xlfn.XLOOKUP(C17,MaturityBand[起始日],MaturityBand[[日期范围_LST]:[日期范围_NSFR]],,-1)</f>
        <v>&gt;1y - infty</v>
      </c>
      <c r="E17" s="2" t="str">
        <v>&gt;30d - infty</v>
      </c>
      <c r="F17" s="2" t="str">
        <v>&gt;1y - infty</v>
      </c>
    </row>
    <row r="18" spans="1:6" x14ac:dyDescent="0.3">
      <c r="A18" s="2">
        <v>17</v>
      </c>
      <c r="B18" s="3">
        <v>293020.47363568342</v>
      </c>
      <c r="C18" s="4">
        <v>43865</v>
      </c>
      <c r="D18" s="2" t="str" cm="1">
        <f t="array" ref="D18:F18">_xlfn.XLOOKUP(C18,MaturityBand[起始日],MaturityBand[[日期范围_LST]:[日期范围_NSFR]],,-1)</f>
        <v>&gt;9m - 12m</v>
      </c>
      <c r="E18" s="2" t="str">
        <v>&gt;30d - infty</v>
      </c>
      <c r="F18" s="2" t="str">
        <v>&gt;60d - 1y</v>
      </c>
    </row>
    <row r="19" spans="1:6" x14ac:dyDescent="0.3">
      <c r="A19" s="2">
        <v>18</v>
      </c>
      <c r="B19" s="3">
        <v>201735.74532676814</v>
      </c>
      <c r="C19" s="4">
        <v>43538</v>
      </c>
      <c r="D19" s="2" t="str" cm="1">
        <f t="array" ref="D19:F19">_xlfn.XLOOKUP(C19,MaturityBand[起始日],MaturityBand[[日期范围_LST]:[日期范围_NSFR]],,-1)</f>
        <v>T + 7 - 15d</v>
      </c>
      <c r="E19" s="2" t="str">
        <v>1d - 30d</v>
      </c>
      <c r="F19" s="2" t="str">
        <v>1d - 60d</v>
      </c>
    </row>
    <row r="20" spans="1:6" x14ac:dyDescent="0.3">
      <c r="A20" s="2">
        <v>19</v>
      </c>
      <c r="B20" s="3">
        <v>712034.85879044782</v>
      </c>
      <c r="C20" s="4">
        <v>43837</v>
      </c>
      <c r="D20" s="2" t="str" cm="1">
        <f t="array" ref="D20:F20">_xlfn.XLOOKUP(C20,MaturityBand[起始日],MaturityBand[[日期范围_LST]:[日期范围_NSFR]],,-1)</f>
        <v>&gt;9m - 12m</v>
      </c>
      <c r="E20" s="2" t="str">
        <v>&gt;30d - infty</v>
      </c>
      <c r="F20" s="2" t="str">
        <v>&gt;60d - 1y</v>
      </c>
    </row>
    <row r="21" spans="1:6" x14ac:dyDescent="0.3">
      <c r="A21" s="2">
        <v>20</v>
      </c>
      <c r="B21" s="3">
        <v>196008.98865534388</v>
      </c>
      <c r="C21" s="4">
        <v>43765</v>
      </c>
      <c r="D21" s="2" t="str" cm="1">
        <f t="array" ref="D21:F21">_xlfn.XLOOKUP(C21,MaturityBand[起始日],MaturityBand[[日期范围_LST]:[日期范围_NSFR]],,-1)</f>
        <v>&gt;6m - 9m</v>
      </c>
      <c r="E21" s="2" t="str">
        <v>&gt;30d - infty</v>
      </c>
      <c r="F21" s="2" t="str">
        <v>&gt;60d - 1y</v>
      </c>
    </row>
    <row r="22" spans="1:6" x14ac:dyDescent="0.3">
      <c r="A22" s="2">
        <v>21</v>
      </c>
      <c r="B22" s="3">
        <v>886859.10651622224</v>
      </c>
      <c r="C22" s="4">
        <v>43822</v>
      </c>
      <c r="D22" s="2" t="str" cm="1">
        <f t="array" ref="D22:F22">_xlfn.XLOOKUP(C22,MaturityBand[起始日],MaturityBand[[日期范围_LST]:[日期范围_NSFR]],,-1)</f>
        <v>&gt;9m - 12m</v>
      </c>
      <c r="E22" s="2" t="str">
        <v>&gt;30d - infty</v>
      </c>
      <c r="F22" s="2" t="str">
        <v>&gt;60d - 1y</v>
      </c>
    </row>
    <row r="23" spans="1:6" x14ac:dyDescent="0.3">
      <c r="A23" s="2">
        <v>22</v>
      </c>
      <c r="B23" s="3">
        <v>749674.61335230956</v>
      </c>
      <c r="C23" s="4">
        <v>43656</v>
      </c>
      <c r="D23" s="2" t="str" cm="1">
        <f t="array" ref="D23:F23">_xlfn.XLOOKUP(C23,MaturityBand[起始日],MaturityBand[[日期范围_LST]:[日期范围_NSFR]],,-1)</f>
        <v>&gt;3m - 6m</v>
      </c>
      <c r="E23" s="2" t="str">
        <v>&gt;30d - infty</v>
      </c>
      <c r="F23" s="2" t="str">
        <v>&gt;60d - 1y</v>
      </c>
    </row>
    <row r="24" spans="1:6" x14ac:dyDescent="0.3">
      <c r="A24" s="2">
        <v>23</v>
      </c>
      <c r="B24" s="3">
        <v>898870.41632322071</v>
      </c>
      <c r="C24" s="4">
        <v>43912</v>
      </c>
      <c r="D24" s="2" t="str" cm="1">
        <f t="array" ref="D24:F24">_xlfn.XLOOKUP(C24,MaturityBand[起始日],MaturityBand[[日期范围_LST]:[日期范围_NSFR]],,-1)</f>
        <v>&gt;1y - infty</v>
      </c>
      <c r="E24" s="2" t="str">
        <v>&gt;30d - infty</v>
      </c>
      <c r="F24" s="2" t="str">
        <v>&gt;1y - infty</v>
      </c>
    </row>
    <row r="25" spans="1:6" x14ac:dyDescent="0.3">
      <c r="A25" s="2">
        <v>24</v>
      </c>
      <c r="B25" s="3">
        <v>573811.98423096444</v>
      </c>
      <c r="C25" s="4">
        <v>43932</v>
      </c>
      <c r="D25" s="2" t="str" cm="1">
        <f t="array" ref="D25:F25">_xlfn.XLOOKUP(C25,MaturityBand[起始日],MaturityBand[[日期范围_LST]:[日期范围_NSFR]],,-1)</f>
        <v>&gt;1y - infty</v>
      </c>
      <c r="E25" s="2" t="str">
        <v>&gt;30d - infty</v>
      </c>
      <c r="F25" s="2" t="str">
        <v>&gt;1y - infty</v>
      </c>
    </row>
    <row r="26" spans="1:6" x14ac:dyDescent="0.3">
      <c r="A26" s="2">
        <v>25</v>
      </c>
      <c r="B26" s="3">
        <v>35337.230409319513</v>
      </c>
      <c r="C26" s="4">
        <v>43920</v>
      </c>
      <c r="D26" s="2" t="str" cm="1">
        <f t="array" ref="D26:F26">_xlfn.XLOOKUP(C26,MaturityBand[起始日],MaturityBand[[日期范围_LST]:[日期范围_NSFR]],,-1)</f>
        <v>&gt;1y - infty</v>
      </c>
      <c r="E26" s="2" t="str">
        <v>&gt;30d - infty</v>
      </c>
      <c r="F26" s="2" t="str">
        <v>&gt;1y - infty</v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945576-8DAB-4E98-A851-DF49A9E87B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MaturityBand</vt:lpstr>
      <vt:lpstr>MaturityBand_LST</vt:lpstr>
      <vt:lpstr>MaturityBand_LCR</vt:lpstr>
      <vt:lpstr>MaturityBand_NSFR</vt:lpstr>
      <vt:lpstr>Data</vt:lpstr>
      <vt:lpstr>Sheet1</vt:lpstr>
      <vt:lpstr>ByExcel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Yip Jesse</dc:creator>
  <cp:lastModifiedBy>Yip Jesse</cp:lastModifiedBy>
  <dcterms:created xsi:type="dcterms:W3CDTF">2020-09-29T15:14:29Z</dcterms:created>
  <dcterms:modified xsi:type="dcterms:W3CDTF">2020-11-25T10:52:54Z</dcterms:modified>
</cp:coreProperties>
</file>